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3" activeTab="2"/>
  </bookViews>
  <sheets>
    <sheet name="Tincan antenna" sheetId="1" r:id="rId1"/>
    <sheet name="parabolic antenna" sheetId="2" r:id="rId2"/>
    <sheet name="Slotted Cylindrical" sheetId="3" r:id="rId3"/>
    <sheet name="Convert" sheetId="4" r:id="rId4"/>
  </sheets>
  <definedNames/>
  <calcPr fullCalcOnLoad="1"/>
</workbook>
</file>

<file path=xl/sharedStrings.xml><?xml version="1.0" encoding="utf-8"?>
<sst xmlns="http://schemas.openxmlformats.org/spreadsheetml/2006/main" count="68" uniqueCount="36">
  <si>
    <t>Tincan Antenna Calculation</t>
  </si>
  <si>
    <t>By: Onno W. Purbo YC0MLC</t>
  </si>
  <si>
    <t>Frequency</t>
  </si>
  <si>
    <t>GHz</t>
  </si>
  <si>
    <t>D of your can</t>
  </si>
  <si>
    <t>cm</t>
  </si>
  <si>
    <t>Wavelength</t>
  </si>
  <si>
    <t>D minimum</t>
  </si>
  <si>
    <t>D maximum</t>
  </si>
  <si>
    <t>L</t>
  </si>
  <si>
    <t>cm (at least)</t>
  </si>
  <si>
    <t>S</t>
  </si>
  <si>
    <t>1/4 WaveLength</t>
  </si>
  <si>
    <t>Parabolic Antenna Calculation</t>
  </si>
  <si>
    <t>By: Onno W. Purbo YC0MLC ex YC1DAV</t>
  </si>
  <si>
    <t>D</t>
  </si>
  <si>
    <t>d</t>
  </si>
  <si>
    <t>Efficiency</t>
  </si>
  <si>
    <t>Focus</t>
  </si>
  <si>
    <t>Gain</t>
  </si>
  <si>
    <t>dB</t>
  </si>
  <si>
    <t>Beamwidth</t>
  </si>
  <si>
    <t>deg</t>
  </si>
  <si>
    <t>Slotted Cylindrical Antenna Calculation</t>
  </si>
  <si>
    <t>N Slot</t>
  </si>
  <si>
    <t>Guiding Wavelength (Lg)</t>
  </si>
  <si>
    <t>¼ Lg</t>
  </si>
  <si>
    <t>½ Lg</t>
  </si>
  <si>
    <t>4.5 Lg</t>
  </si>
  <si>
    <t>¼ L (air)</t>
  </si>
  <si>
    <t>N Slot x ½ Lg</t>
  </si>
  <si>
    <t>N Slot x ½ Lg + ½Lg + ¼Lg</t>
  </si>
  <si>
    <t>n x Lg</t>
  </si>
  <si>
    <t>Inch</t>
  </si>
  <si>
    <t>Cm</t>
  </si>
  <si>
    <t>CM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</si>
</sst>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4</xdr:col>
      <xdr:colOff>561975</xdr:colOff>
      <xdr:row>16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9575"/>
          <a:ext cx="3590925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0</xdr:rowOff>
    </xdr:from>
    <xdr:to>
      <xdr:col>4</xdr:col>
      <xdr:colOff>476250</xdr:colOff>
      <xdr:row>21</xdr:row>
      <xdr:rowOff>19050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66725"/>
          <a:ext cx="2724150" cy="2933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7</xdr:col>
      <xdr:colOff>400050</xdr:colOff>
      <xdr:row>51</xdr:row>
      <xdr:rowOff>76200</xdr:rowOff>
    </xdr:to>
    <xdr:pic>
      <xdr:nvPicPr>
        <xdr:cNvPr id="1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0"/>
          <a:ext cx="3829050" cy="817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="150" zoomScaleNormal="150" workbookViewId="0" topLeftCell="A12">
      <selection activeCell="B24" sqref="B24"/>
    </sheetView>
  </sheetViews>
  <sheetFormatPr defaultColWidth="9.140625" defaultRowHeight="12.75"/>
  <cols>
    <col min="1" max="1" width="18.28125" style="0" customWidth="1"/>
    <col min="2" max="2" width="9.00390625" style="1" customWidth="1"/>
  </cols>
  <sheetData>
    <row r="1" ht="12">
      <c r="A1" s="2" t="s">
        <v>0</v>
      </c>
    </row>
    <row r="2" ht="12">
      <c r="A2" s="2" t="s">
        <v>1</v>
      </c>
    </row>
    <row r="18" spans="1:3" ht="12">
      <c r="A18" s="2" t="s">
        <v>2</v>
      </c>
      <c r="B18" s="1">
        <v>2.437</v>
      </c>
      <c r="C18" s="2" t="s">
        <v>3</v>
      </c>
    </row>
    <row r="19" spans="1:3" ht="12">
      <c r="A19" s="2" t="s">
        <v>4</v>
      </c>
      <c r="B19" s="1">
        <v>9.017</v>
      </c>
      <c r="C19" s="2" t="s">
        <v>5</v>
      </c>
    </row>
    <row r="20" spans="1:3" ht="12">
      <c r="A20" s="2"/>
      <c r="C20" s="2"/>
    </row>
    <row r="21" spans="1:3" ht="12">
      <c r="A21" s="2" t="s">
        <v>6</v>
      </c>
      <c r="B21" s="1">
        <f>30000/(B18*1000)</f>
        <v>12.310217480508822</v>
      </c>
      <c r="C21" s="2" t="s">
        <v>5</v>
      </c>
    </row>
    <row r="22" spans="1:3" ht="12">
      <c r="A22" s="2" t="s">
        <v>7</v>
      </c>
      <c r="B22" s="1">
        <f>0.6*B21</f>
        <v>7.386130488305293</v>
      </c>
      <c r="C22" s="2" t="s">
        <v>5</v>
      </c>
    </row>
    <row r="23" spans="1:3" ht="12">
      <c r="A23" s="2" t="s">
        <v>8</v>
      </c>
      <c r="B23" s="1">
        <f>0.75*B21</f>
        <v>9.232663110381615</v>
      </c>
      <c r="C23" s="2" t="s">
        <v>5</v>
      </c>
    </row>
    <row r="24" spans="1:3" ht="12">
      <c r="A24" s="2" t="s">
        <v>9</v>
      </c>
      <c r="B24" s="1">
        <f>0.75*B21/SQRT(1-(B21/(1.706*B19))^2)</f>
        <v>15.39626255187257</v>
      </c>
      <c r="C24" s="2" t="s">
        <v>10</v>
      </c>
    </row>
    <row r="25" spans="1:3" ht="12">
      <c r="A25" s="2" t="s">
        <v>11</v>
      </c>
      <c r="B25" s="1">
        <f>B24*0.25/0.75</f>
        <v>5.132087517290857</v>
      </c>
      <c r="C25" s="2" t="s">
        <v>5</v>
      </c>
    </row>
    <row r="26" spans="1:3" ht="12">
      <c r="A26" s="2" t="s">
        <v>12</v>
      </c>
      <c r="B26" s="1">
        <f>0.25*B21</f>
        <v>3.0775543701272055</v>
      </c>
      <c r="C26" s="2" t="s">
        <v>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150" zoomScaleNormal="150" workbookViewId="0" topLeftCell="A15">
      <selection activeCell="C29" sqref="C29"/>
    </sheetView>
  </sheetViews>
  <sheetFormatPr defaultColWidth="9.140625" defaultRowHeight="12.75"/>
  <cols>
    <col min="3" max="3" width="10.00390625" style="1" customWidth="1"/>
  </cols>
  <sheetData>
    <row r="1" ht="12">
      <c r="A1" s="2" t="s">
        <v>13</v>
      </c>
    </row>
    <row r="2" ht="12">
      <c r="A2" s="2" t="s">
        <v>14</v>
      </c>
    </row>
    <row r="25" spans="1:4" ht="12">
      <c r="A25" s="2" t="s">
        <v>2</v>
      </c>
      <c r="C25" s="1">
        <v>2.437</v>
      </c>
      <c r="D25" t="s">
        <v>3</v>
      </c>
    </row>
    <row r="26" spans="1:4" ht="12">
      <c r="A26" s="2" t="s">
        <v>15</v>
      </c>
      <c r="C26" s="1">
        <v>51</v>
      </c>
      <c r="D26" t="s">
        <v>5</v>
      </c>
    </row>
    <row r="27" spans="1:4" ht="12">
      <c r="A27" s="2" t="s">
        <v>16</v>
      </c>
      <c r="C27" s="1">
        <v>14</v>
      </c>
      <c r="D27" t="s">
        <v>5</v>
      </c>
    </row>
    <row r="28" spans="1:3" ht="12">
      <c r="A28" s="2" t="s">
        <v>17</v>
      </c>
      <c r="C28" s="1">
        <v>0.4</v>
      </c>
    </row>
    <row r="29" ht="12">
      <c r="A29" s="2"/>
    </row>
    <row r="30" spans="1:4" ht="12">
      <c r="A30" s="2" t="s">
        <v>6</v>
      </c>
      <c r="C30" s="1">
        <f>30000/(C25*1000)</f>
        <v>12.310217480508822</v>
      </c>
      <c r="D30" t="s">
        <v>5</v>
      </c>
    </row>
    <row r="31" spans="1:4" ht="12">
      <c r="A31" s="2" t="s">
        <v>18</v>
      </c>
      <c r="C31" s="1">
        <f>C26*C26/(16*C27)</f>
        <v>11.611607142857142</v>
      </c>
      <c r="D31" t="s">
        <v>5</v>
      </c>
    </row>
    <row r="32" spans="1:4" ht="12">
      <c r="A32" s="2" t="s">
        <v>19</v>
      </c>
      <c r="C32" s="1">
        <f>10*LOG10(C28*(PI()*C26/C30)^2)</f>
        <v>18.309686378422263</v>
      </c>
      <c r="D32" t="s">
        <v>20</v>
      </c>
    </row>
    <row r="33" spans="1:4" ht="12">
      <c r="A33" s="2" t="s">
        <v>21</v>
      </c>
      <c r="C33" s="1">
        <f>70*C30/C26</f>
        <v>16.896376934031718</v>
      </c>
      <c r="D33" t="s">
        <v>22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="150" zoomScaleNormal="150" workbookViewId="0" topLeftCell="A1">
      <selection activeCell="B20" sqref="B20"/>
    </sheetView>
  </sheetViews>
  <sheetFormatPr defaultColWidth="12.57421875" defaultRowHeight="12.75"/>
  <cols>
    <col min="1" max="1" width="23.28125" style="0" customWidth="1"/>
    <col min="2" max="16384" width="11.7109375" style="0" customWidth="1"/>
  </cols>
  <sheetData>
    <row r="1" ht="12">
      <c r="A1" s="2" t="s">
        <v>23</v>
      </c>
    </row>
    <row r="2" ht="12">
      <c r="A2" s="2" t="s">
        <v>1</v>
      </c>
    </row>
    <row r="4" spans="1:3" ht="12">
      <c r="A4" s="2" t="s">
        <v>2</v>
      </c>
      <c r="B4" s="1">
        <v>2.437</v>
      </c>
      <c r="C4" s="2" t="s">
        <v>3</v>
      </c>
    </row>
    <row r="5" spans="1:3" ht="12">
      <c r="A5" s="2" t="s">
        <v>4</v>
      </c>
      <c r="B5" s="1">
        <v>9.017</v>
      </c>
      <c r="C5" s="2" t="s">
        <v>5</v>
      </c>
    </row>
    <row r="6" spans="1:3" ht="12">
      <c r="A6" s="2" t="s">
        <v>24</v>
      </c>
      <c r="B6" s="3">
        <v>10</v>
      </c>
      <c r="C6" s="2"/>
    </row>
    <row r="7" spans="1:3" ht="12">
      <c r="A7" s="2"/>
      <c r="B7" s="1"/>
      <c r="C7" s="2"/>
    </row>
    <row r="8" spans="1:3" ht="12">
      <c r="A8" s="2" t="s">
        <v>6</v>
      </c>
      <c r="B8" s="1">
        <f>30000/(B4*1000)</f>
        <v>12.310217480508822</v>
      </c>
      <c r="C8" s="2" t="s">
        <v>5</v>
      </c>
    </row>
    <row r="9" spans="1:3" ht="12">
      <c r="A9" s="2" t="s">
        <v>7</v>
      </c>
      <c r="B9" s="1">
        <f>0.6*B8</f>
        <v>7.386130488305293</v>
      </c>
      <c r="C9" s="2" t="s">
        <v>5</v>
      </c>
    </row>
    <row r="10" spans="1:3" ht="12">
      <c r="A10" s="2" t="s">
        <v>8</v>
      </c>
      <c r="B10" s="1">
        <f>0.75*B8</f>
        <v>9.232663110381615</v>
      </c>
      <c r="C10" s="2" t="s">
        <v>5</v>
      </c>
    </row>
    <row r="11" spans="1:3" ht="12">
      <c r="A11" s="2" t="s">
        <v>25</v>
      </c>
      <c r="B11" s="1">
        <f>B8/SQRT(1-(B8/(1.706*B5))^2)</f>
        <v>20.52835006916343</v>
      </c>
      <c r="C11" s="2" t="s">
        <v>5</v>
      </c>
    </row>
    <row r="12" spans="1:3" ht="12">
      <c r="A12" s="2" t="s">
        <v>26</v>
      </c>
      <c r="B12" s="1">
        <f>B11*0.25</f>
        <v>5.1320875172908575</v>
      </c>
      <c r="C12" s="2" t="s">
        <v>5</v>
      </c>
    </row>
    <row r="13" spans="1:3" ht="12">
      <c r="A13" s="2" t="s">
        <v>27</v>
      </c>
      <c r="B13" s="1">
        <f>0.5*B11</f>
        <v>10.264175034581715</v>
      </c>
      <c r="C13" s="2" t="s">
        <v>5</v>
      </c>
    </row>
    <row r="14" spans="1:3" ht="12">
      <c r="A14" s="2" t="s">
        <v>28</v>
      </c>
      <c r="B14" s="1">
        <f>4.5*B11</f>
        <v>92.37757531123543</v>
      </c>
      <c r="C14" s="2" t="s">
        <v>5</v>
      </c>
    </row>
    <row r="15" spans="1:3" ht="12">
      <c r="A15" s="2" t="s">
        <v>29</v>
      </c>
      <c r="B15" s="1">
        <f>0.25*B8</f>
        <v>3.0775543701272055</v>
      </c>
      <c r="C15" s="2" t="s">
        <v>5</v>
      </c>
    </row>
    <row r="17" spans="1:3" ht="12">
      <c r="A17" t="s">
        <v>30</v>
      </c>
      <c r="B17" s="4">
        <f>B6*B13</f>
        <v>102.64175034581714</v>
      </c>
      <c r="C17" t="s">
        <v>5</v>
      </c>
    </row>
    <row r="18" spans="1:3" ht="12">
      <c r="A18" t="s">
        <v>31</v>
      </c>
      <c r="B18" s="4">
        <f>B17+B13+B12</f>
        <v>118.03801289768971</v>
      </c>
      <c r="C18" t="s">
        <v>5</v>
      </c>
    </row>
    <row r="19" spans="1:3" ht="12">
      <c r="A19" t="s">
        <v>32</v>
      </c>
      <c r="B19" s="4">
        <f>((B6/2)+1)*B11</f>
        <v>123.17010041498058</v>
      </c>
      <c r="C19" t="s">
        <v>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zoomScale="150" zoomScaleNormal="150" workbookViewId="0" topLeftCell="A1">
      <selection activeCell="D1" sqref="D1"/>
    </sheetView>
  </sheetViews>
  <sheetFormatPr defaultColWidth="9.140625" defaultRowHeight="12.75"/>
  <sheetData>
    <row r="1" spans="1:4" ht="12">
      <c r="A1" t="s">
        <v>33</v>
      </c>
      <c r="B1">
        <v>3</v>
      </c>
      <c r="C1" t="s">
        <v>34</v>
      </c>
      <c r="D1" s="4">
        <f>2.54*B1</f>
        <v>7.62</v>
      </c>
    </row>
    <row r="2" spans="1:4" ht="12">
      <c r="A2" t="s">
        <v>35</v>
      </c>
      <c r="B2">
        <v>1</v>
      </c>
      <c r="C2" t="s">
        <v>33</v>
      </c>
      <c r="D2" s="4">
        <f>0.39*B2</f>
        <v>0.39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</dc:creator>
  <cp:keywords/>
  <dc:description/>
  <cp:lastModifiedBy>onno</cp:lastModifiedBy>
  <cp:lastPrinted>2006-09-01T03:25:23Z</cp:lastPrinted>
  <dcterms:created xsi:type="dcterms:W3CDTF">2005-09-27T13:09:19Z</dcterms:created>
  <dcterms:modified xsi:type="dcterms:W3CDTF">2006-06-24T21:48:07Z</dcterms:modified>
  <cp:category/>
  <cp:version/>
  <cp:contentType/>
  <cp:contentStatus/>
  <cp:revision>1</cp:revision>
</cp:coreProperties>
</file>